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Congaree Village (W. Columbia, SC)/4 Marketing Folder (Congaree Village MHC)/"/>
    </mc:Choice>
  </mc:AlternateContent>
  <xr:revisionPtr revIDLastSave="7" documentId="8_{383B0F30-7621-4CBD-B788-0CAA2C0A94D8}" xr6:coauthVersionLast="47" xr6:coauthVersionMax="47" xr10:uidLastSave="{55BD80AF-C706-44AC-BD55-0CC8CAC7B3B9}"/>
  <bookViews>
    <workbookView xWindow="57480" yWindow="1455" windowWidth="29040" windowHeight="15720" xr2:uid="{1752CACD-2987-45FF-A688-9B1DE20DFB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Q14" i="1"/>
  <c r="Q51" i="1"/>
  <c r="Q48" i="1"/>
  <c r="Q46" i="1"/>
  <c r="Q45" i="1"/>
  <c r="Q44" i="1"/>
  <c r="Q42" i="1"/>
  <c r="Q41" i="1"/>
  <c r="Q39" i="1"/>
  <c r="Q38" i="1"/>
  <c r="Q37" i="1"/>
  <c r="Q30" i="1"/>
  <c r="Q28" i="1"/>
  <c r="Q27" i="1"/>
  <c r="Q26" i="1"/>
  <c r="Q20" i="1"/>
  <c r="Q23" i="1" s="1"/>
  <c r="Q56" i="1" s="1"/>
  <c r="Q17" i="1"/>
  <c r="Q13" i="1"/>
  <c r="Q12" i="1"/>
  <c r="Q11" i="1"/>
  <c r="Q10" i="1"/>
  <c r="Q9" i="1"/>
  <c r="Q8" i="1"/>
  <c r="Q7" i="1"/>
  <c r="Q6" i="1"/>
  <c r="P13" i="1"/>
  <c r="P12" i="1"/>
  <c r="P48" i="1"/>
  <c r="P45" i="1"/>
  <c r="P30" i="1"/>
  <c r="P26" i="1"/>
  <c r="P28" i="1" s="1"/>
  <c r="P22" i="1"/>
  <c r="P8" i="1"/>
  <c r="P7" i="1"/>
  <c r="P6" i="1"/>
  <c r="O54" i="1"/>
  <c r="O53" i="1"/>
  <c r="O52" i="1"/>
  <c r="O51" i="1"/>
  <c r="P51" i="1" s="1"/>
  <c r="O50" i="1"/>
  <c r="O49" i="1"/>
  <c r="O48" i="1"/>
  <c r="N46" i="1"/>
  <c r="M46" i="1"/>
  <c r="L46" i="1"/>
  <c r="K46" i="1"/>
  <c r="J46" i="1"/>
  <c r="I46" i="1"/>
  <c r="H46" i="1"/>
  <c r="G46" i="1"/>
  <c r="G56" i="1" s="1"/>
  <c r="F46" i="1"/>
  <c r="E46" i="1"/>
  <c r="D46" i="1"/>
  <c r="C46" i="1"/>
  <c r="O45" i="1"/>
  <c r="O44" i="1"/>
  <c r="O43" i="1"/>
  <c r="O42" i="1"/>
  <c r="P42" i="1" s="1"/>
  <c r="O41" i="1"/>
  <c r="P41" i="1" s="1"/>
  <c r="O39" i="1"/>
  <c r="P39" i="1" s="1"/>
  <c r="O38" i="1"/>
  <c r="P38" i="1" s="1"/>
  <c r="O37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O33" i="1"/>
  <c r="O30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N23" i="1"/>
  <c r="M23" i="1"/>
  <c r="L23" i="1"/>
  <c r="K23" i="1"/>
  <c r="J23" i="1"/>
  <c r="I23" i="1"/>
  <c r="I56" i="1" s="1"/>
  <c r="H23" i="1"/>
  <c r="H56" i="1" s="1"/>
  <c r="G23" i="1"/>
  <c r="F23" i="1"/>
  <c r="E23" i="1"/>
  <c r="D23" i="1"/>
  <c r="C23" i="1"/>
  <c r="O22" i="1"/>
  <c r="O21" i="1"/>
  <c r="O20" i="1"/>
  <c r="O23" i="1" s="1"/>
  <c r="O17" i="1"/>
  <c r="P17" i="1" s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1" i="1"/>
  <c r="P11" i="1" s="1"/>
  <c r="O10" i="1"/>
  <c r="P10" i="1" s="1"/>
  <c r="P14" i="1" s="1"/>
  <c r="O9" i="1"/>
  <c r="P9" i="1" s="1"/>
  <c r="O8" i="1"/>
  <c r="O7" i="1"/>
  <c r="O6" i="1"/>
  <c r="Q58" i="1" l="1"/>
  <c r="P46" i="1"/>
  <c r="P56" i="1" s="1"/>
  <c r="P58" i="1" s="1"/>
  <c r="L56" i="1"/>
  <c r="L58" i="1" s="1"/>
  <c r="O46" i="1"/>
  <c r="O56" i="1" s="1"/>
  <c r="G58" i="1"/>
  <c r="H58" i="1"/>
  <c r="C56" i="1"/>
  <c r="O35" i="1"/>
  <c r="K56" i="1"/>
  <c r="M56" i="1"/>
  <c r="O14" i="1"/>
  <c r="O58" i="1" s="1"/>
  <c r="N56" i="1"/>
  <c r="I58" i="1"/>
  <c r="E56" i="1"/>
  <c r="E58" i="1" s="1"/>
  <c r="O28" i="1"/>
  <c r="D56" i="1"/>
  <c r="D58" i="1" s="1"/>
  <c r="P23" i="1"/>
  <c r="J58" i="1"/>
  <c r="F56" i="1"/>
  <c r="F58" i="1" s="1"/>
  <c r="P44" i="1"/>
  <c r="J56" i="1"/>
  <c r="K58" i="1"/>
  <c r="N58" i="1"/>
  <c r="M58" i="1"/>
  <c r="C58" i="1"/>
</calcChain>
</file>

<file path=xl/sharedStrings.xml><?xml version="1.0" encoding="utf-8"?>
<sst xmlns="http://schemas.openxmlformats.org/spreadsheetml/2006/main" count="75" uniqueCount="66">
  <si>
    <t>Oct. 2024</t>
  </si>
  <si>
    <t>Nov. 2024</t>
  </si>
  <si>
    <t>Dec. 2024</t>
  </si>
  <si>
    <t>Jan. 2025</t>
  </si>
  <si>
    <t>Feb.2025</t>
  </si>
  <si>
    <t>Mar. 2025</t>
  </si>
  <si>
    <t>Apr. 2025</t>
  </si>
  <si>
    <t>May 2025</t>
  </si>
  <si>
    <t>Jun. 2025</t>
  </si>
  <si>
    <t>Jul. 2025</t>
  </si>
  <si>
    <t>Aug. 2025</t>
  </si>
  <si>
    <t>Sep. 2025</t>
  </si>
  <si>
    <t>Total</t>
  </si>
  <si>
    <t xml:space="preserve">Income: </t>
  </si>
  <si>
    <t>Application Fees</t>
  </si>
  <si>
    <t>Eviction Fees</t>
  </si>
  <si>
    <t>Late Fees</t>
  </si>
  <si>
    <t>Pet Rent</t>
  </si>
  <si>
    <t>Rental Income</t>
  </si>
  <si>
    <t>Repairs &amp; Maintenance</t>
  </si>
  <si>
    <t>Security Deposit Income</t>
  </si>
  <si>
    <t>Tax Payment Reimbursements</t>
  </si>
  <si>
    <t xml:space="preserve">Income - Total </t>
  </si>
  <si>
    <t xml:space="preserve">Expenses: </t>
  </si>
  <si>
    <t>Advertising</t>
  </si>
  <si>
    <t>Auto &amp; Travel</t>
  </si>
  <si>
    <t>Fuel</t>
  </si>
  <si>
    <t>Travel</t>
  </si>
  <si>
    <t>Vehicle</t>
  </si>
  <si>
    <t>Total - Auto &amp; Travel</t>
  </si>
  <si>
    <t>Cleaning &amp; Maintenance</t>
  </si>
  <si>
    <t>General</t>
  </si>
  <si>
    <t>Lawn Care</t>
  </si>
  <si>
    <t>Total - Cleaning &amp; Maintenance</t>
  </si>
  <si>
    <t>Insurance</t>
  </si>
  <si>
    <t>Interest Expense</t>
  </si>
  <si>
    <t>Mortgage Interest</t>
  </si>
  <si>
    <t>Other Interest</t>
  </si>
  <si>
    <t>Total - Interest Expense</t>
  </si>
  <si>
    <t>Legal &amp; Professional Fees</t>
  </si>
  <si>
    <t>Repairs</t>
  </si>
  <si>
    <t>Taxes</t>
  </si>
  <si>
    <t xml:space="preserve">Utilities </t>
  </si>
  <si>
    <t>Electric</t>
  </si>
  <si>
    <t>Phone</t>
  </si>
  <si>
    <t>Waste</t>
  </si>
  <si>
    <t>Water</t>
  </si>
  <si>
    <t>Total - Utilities</t>
  </si>
  <si>
    <t>Bank Fees</t>
  </si>
  <si>
    <t>Business Meals</t>
  </si>
  <si>
    <t>Education &amp; Training</t>
  </si>
  <si>
    <t>Licenses</t>
  </si>
  <si>
    <t>Office Supplies &amp; Software</t>
  </si>
  <si>
    <t>Sponsorships</t>
  </si>
  <si>
    <t>Supplies &amp; Materials</t>
  </si>
  <si>
    <t>Total - Expenses</t>
  </si>
  <si>
    <t>Net Operating Income</t>
  </si>
  <si>
    <t>Broker Adjusted</t>
  </si>
  <si>
    <t>Pro-Forma</t>
  </si>
  <si>
    <t>Assumes Annualized T3 Rental Income (rental increase June 2025)</t>
  </si>
  <si>
    <t xml:space="preserve">Removed expense line items associated with current debt. </t>
  </si>
  <si>
    <t>Removed personal expense</t>
  </si>
  <si>
    <t xml:space="preserve">Assumes $500/month for 8 months of the year. T12 includes updating landscaping with trees around exterior of community. </t>
  </si>
  <si>
    <t>Assumes $500/year</t>
  </si>
  <si>
    <t xml:space="preserve">T12 P&amp;L - Congaree Village MHC (W. Columbia, SC) </t>
  </si>
  <si>
    <t>Notes on Broker Adjusted Pro-Forma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</si>
</sst>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10" fontId="0" fillId="0" borderId="0" xfId="1" applyNumberFormat="1" applyFont="1"/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DFBA-C722-4FF3-9564-82814107DBA5}">
  <dimension ref="A1:R60"/>
  <sheetViews>
    <sheetView showGridLines="0" tabSelected="1" topLeftCell="C1" zoomScale="85" zoomScaleNormal="85" workbookViewId="0">
      <selection activeCell="R16" sqref="R16"/>
    </sheetView>
  </sheetViews>
  <sheetFormatPr defaultRowHeight="14.5" x14ac:dyDescent="0.35"/>
  <cols>
    <col min="1" max="1" width="4.90625" customWidth="1"/>
    <col min="2" max="2" width="29.26953125" bestFit="1" customWidth="1"/>
    <col min="3" max="14" width="10.36328125" style="10" customWidth="1"/>
    <col min="15" max="15" width="11.7265625" style="10" customWidth="1"/>
    <col min="16" max="16" width="15.1796875" style="10" customWidth="1"/>
    <col min="17" max="17" width="15.1796875" customWidth="1"/>
    <col min="18" max="18" width="108.08984375" bestFit="1" customWidth="1"/>
  </cols>
  <sheetData>
    <row r="1" spans="1:18" x14ac:dyDescent="0.35">
      <c r="A1" s="4" t="s">
        <v>64</v>
      </c>
    </row>
    <row r="4" spans="1:18" x14ac:dyDescent="0.35">
      <c r="B4" s="1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15" t="s">
        <v>57</v>
      </c>
      <c r="Q4" s="15" t="s">
        <v>58</v>
      </c>
      <c r="R4" s="19" t="s">
        <v>65</v>
      </c>
    </row>
    <row r="5" spans="1:18" x14ac:dyDescent="0.35">
      <c r="B5" s="4" t="s">
        <v>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6"/>
      <c r="Q5" s="16"/>
    </row>
    <row r="6" spans="1:18" x14ac:dyDescent="0.35">
      <c r="B6" s="6" t="s">
        <v>14</v>
      </c>
      <c r="C6" s="7"/>
      <c r="D6" s="7"/>
      <c r="E6" s="7"/>
      <c r="F6" s="7"/>
      <c r="G6" s="7"/>
      <c r="H6" s="7"/>
      <c r="I6" s="7"/>
      <c r="J6" s="7">
        <v>40</v>
      </c>
      <c r="K6" s="7"/>
      <c r="L6" s="7"/>
      <c r="M6" s="7"/>
      <c r="N6" s="7">
        <v>50</v>
      </c>
      <c r="O6" s="7">
        <f>SUM(C6:N6)</f>
        <v>90</v>
      </c>
      <c r="P6" s="16">
        <f>O6</f>
        <v>90</v>
      </c>
      <c r="Q6" s="16">
        <f>P6</f>
        <v>90</v>
      </c>
    </row>
    <row r="7" spans="1:18" x14ac:dyDescent="0.35">
      <c r="B7" s="6" t="s">
        <v>15</v>
      </c>
      <c r="C7" s="7"/>
      <c r="D7" s="7"/>
      <c r="E7" s="7"/>
      <c r="F7" s="7"/>
      <c r="G7" s="7"/>
      <c r="H7" s="7"/>
      <c r="I7" s="7">
        <v>100</v>
      </c>
      <c r="J7" s="7"/>
      <c r="K7" s="7"/>
      <c r="L7" s="7"/>
      <c r="M7" s="7"/>
      <c r="N7" s="7"/>
      <c r="O7" s="7">
        <f t="shared" ref="O7:O13" si="0">SUM(C7:N7)</f>
        <v>100</v>
      </c>
      <c r="P7" s="16">
        <f>O7</f>
        <v>100</v>
      </c>
      <c r="Q7" s="16">
        <f>P7</f>
        <v>100</v>
      </c>
    </row>
    <row r="8" spans="1:18" x14ac:dyDescent="0.35">
      <c r="B8" s="6" t="s">
        <v>16</v>
      </c>
      <c r="C8" s="7">
        <v>40</v>
      </c>
      <c r="D8" s="7">
        <v>40</v>
      </c>
      <c r="E8" s="7">
        <v>80</v>
      </c>
      <c r="F8" s="7">
        <v>80</v>
      </c>
      <c r="G8" s="7">
        <v>80</v>
      </c>
      <c r="H8" s="7"/>
      <c r="I8" s="7">
        <v>40</v>
      </c>
      <c r="J8" s="7">
        <v>40</v>
      </c>
      <c r="K8" s="7">
        <v>150</v>
      </c>
      <c r="L8" s="7">
        <v>150</v>
      </c>
      <c r="M8" s="7">
        <v>100</v>
      </c>
      <c r="N8" s="7"/>
      <c r="O8" s="7">
        <f t="shared" si="0"/>
        <v>800</v>
      </c>
      <c r="P8" s="16">
        <f>O8</f>
        <v>800</v>
      </c>
      <c r="Q8" s="16">
        <f>P8</f>
        <v>800</v>
      </c>
    </row>
    <row r="9" spans="1:18" x14ac:dyDescent="0.35">
      <c r="B9" s="6" t="s">
        <v>17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v>600</v>
      </c>
      <c r="O9" s="7">
        <f t="shared" si="0"/>
        <v>600</v>
      </c>
      <c r="P9" s="16">
        <f>O9</f>
        <v>600</v>
      </c>
      <c r="Q9" s="16">
        <f>P9</f>
        <v>600</v>
      </c>
    </row>
    <row r="10" spans="1:18" x14ac:dyDescent="0.35">
      <c r="B10" s="6" t="s">
        <v>18</v>
      </c>
      <c r="C10" s="7">
        <v>8760</v>
      </c>
      <c r="D10" s="7">
        <v>8761</v>
      </c>
      <c r="E10" s="11">
        <v>8811.7900000000009</v>
      </c>
      <c r="F10" s="12">
        <v>8911</v>
      </c>
      <c r="G10" s="12">
        <v>8760</v>
      </c>
      <c r="H10" s="11">
        <v>12338</v>
      </c>
      <c r="I10" s="12">
        <v>8760</v>
      </c>
      <c r="J10" s="12">
        <v>8845</v>
      </c>
      <c r="K10" s="11">
        <v>11270</v>
      </c>
      <c r="L10" s="12">
        <v>11270</v>
      </c>
      <c r="M10" s="12">
        <v>11270</v>
      </c>
      <c r="N10" s="12">
        <v>11145</v>
      </c>
      <c r="O10" s="12">
        <f t="shared" si="0"/>
        <v>118901.79000000001</v>
      </c>
      <c r="P10" s="16">
        <f>O10-17280.79-3578</f>
        <v>98043</v>
      </c>
      <c r="Q10" s="16">
        <f>AVERAGE(L10:N10)*12</f>
        <v>134740</v>
      </c>
      <c r="R10" t="s">
        <v>59</v>
      </c>
    </row>
    <row r="11" spans="1:18" x14ac:dyDescent="0.35">
      <c r="B11" s="6" t="s">
        <v>19</v>
      </c>
      <c r="C11" s="7"/>
      <c r="D11" s="7">
        <v>40</v>
      </c>
      <c r="E11" s="12">
        <v>15</v>
      </c>
      <c r="F11" s="12"/>
      <c r="G11" s="12"/>
      <c r="H11" s="12"/>
      <c r="I11" s="12">
        <v>25</v>
      </c>
      <c r="J11" s="12"/>
      <c r="K11" s="12"/>
      <c r="L11" s="12"/>
      <c r="M11" s="12"/>
      <c r="N11" s="12"/>
      <c r="O11" s="12">
        <f t="shared" si="0"/>
        <v>80</v>
      </c>
      <c r="P11" s="16">
        <f>O11</f>
        <v>80</v>
      </c>
      <c r="Q11" s="16">
        <f>P11</f>
        <v>80</v>
      </c>
    </row>
    <row r="12" spans="1:18" x14ac:dyDescent="0.35">
      <c r="B12" s="6" t="s">
        <v>20</v>
      </c>
      <c r="C12" s="7"/>
      <c r="D12" s="7"/>
      <c r="E12" s="12">
        <v>225</v>
      </c>
      <c r="F12" s="12"/>
      <c r="G12" s="12"/>
      <c r="H12" s="12"/>
      <c r="I12" s="12"/>
      <c r="J12" s="12"/>
      <c r="K12" s="12"/>
      <c r="L12" s="12"/>
      <c r="M12" s="12"/>
      <c r="N12" s="12"/>
      <c r="O12" s="12">
        <f t="shared" si="0"/>
        <v>225</v>
      </c>
      <c r="P12" s="16">
        <f>O12</f>
        <v>225</v>
      </c>
      <c r="Q12" s="16">
        <f>P12</f>
        <v>225</v>
      </c>
    </row>
    <row r="13" spans="1:18" x14ac:dyDescent="0.35">
      <c r="B13" s="6" t="s">
        <v>21</v>
      </c>
      <c r="C13" s="8"/>
      <c r="D13" s="8"/>
      <c r="E13" s="13"/>
      <c r="F13" s="13"/>
      <c r="G13" s="13"/>
      <c r="H13" s="13"/>
      <c r="I13" s="13">
        <v>300</v>
      </c>
      <c r="J13" s="13"/>
      <c r="K13" s="13"/>
      <c r="L13" s="13"/>
      <c r="M13" s="13"/>
      <c r="N13" s="13"/>
      <c r="O13" s="13">
        <f t="shared" si="0"/>
        <v>300</v>
      </c>
      <c r="P13" s="17">
        <f>O13</f>
        <v>300</v>
      </c>
      <c r="Q13" s="17">
        <f>P13</f>
        <v>300</v>
      </c>
    </row>
    <row r="14" spans="1:18" s="4" customFormat="1" x14ac:dyDescent="0.35">
      <c r="B14" s="4" t="s">
        <v>22</v>
      </c>
      <c r="C14" s="5">
        <f>SUM(C6:C13)</f>
        <v>8800</v>
      </c>
      <c r="D14" s="5">
        <f>SUM(D6:D13)</f>
        <v>8841</v>
      </c>
      <c r="E14" s="14">
        <f>SUM(E6:E13)</f>
        <v>9131.7900000000009</v>
      </c>
      <c r="F14" s="14">
        <f>SUM(F6:F13)</f>
        <v>8991</v>
      </c>
      <c r="G14" s="14">
        <f>SUM(G6:G13)</f>
        <v>8840</v>
      </c>
      <c r="H14" s="14">
        <f>SUM(H6:H13)</f>
        <v>12338</v>
      </c>
      <c r="I14" s="14">
        <f>SUM(I6:I13)</f>
        <v>9225</v>
      </c>
      <c r="J14" s="14">
        <f>SUM(J6:J13)</f>
        <v>8925</v>
      </c>
      <c r="K14" s="14">
        <f>SUM(K6:K13)</f>
        <v>11420</v>
      </c>
      <c r="L14" s="14">
        <f>SUM(L6:L13)</f>
        <v>11420</v>
      </c>
      <c r="M14" s="14">
        <f>SUM(M6:M13)</f>
        <v>11370</v>
      </c>
      <c r="N14" s="14">
        <f>SUM(N6:N13)</f>
        <v>11795</v>
      </c>
      <c r="O14" s="14">
        <f>SUM(O6:O13)</f>
        <v>121096.79000000001</v>
      </c>
      <c r="P14" s="18">
        <f>SUM(P6:P13)</f>
        <v>100238</v>
      </c>
      <c r="Q14" s="18">
        <f>SUM(Q6:Q13)</f>
        <v>136935</v>
      </c>
    </row>
    <row r="15" spans="1:18" x14ac:dyDescent="0.35">
      <c r="C15" s="7"/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6"/>
      <c r="Q15" s="16"/>
    </row>
    <row r="16" spans="1:18" s="4" customFormat="1" x14ac:dyDescent="0.35">
      <c r="B16" s="4" t="s">
        <v>23</v>
      </c>
      <c r="C16" s="5"/>
      <c r="D16" s="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8"/>
      <c r="Q16" s="18"/>
    </row>
    <row r="17" spans="2:18" x14ac:dyDescent="0.35">
      <c r="B17" s="6" t="s">
        <v>24</v>
      </c>
      <c r="C17" s="7"/>
      <c r="D17" s="7"/>
      <c r="E17" s="12">
        <v>200</v>
      </c>
      <c r="F17" s="12"/>
      <c r="G17" s="12"/>
      <c r="H17" s="12"/>
      <c r="I17" s="12"/>
      <c r="J17" s="12"/>
      <c r="K17" s="12"/>
      <c r="L17" s="12">
        <v>40.549999999999997</v>
      </c>
      <c r="M17" s="12"/>
      <c r="N17" s="12"/>
      <c r="O17" s="12">
        <f t="shared" ref="O17:O54" si="1">SUM(C17:N17)</f>
        <v>240.55</v>
      </c>
      <c r="P17" s="16">
        <f>O17</f>
        <v>240.55</v>
      </c>
      <c r="Q17" s="16">
        <f>P17</f>
        <v>240.55</v>
      </c>
    </row>
    <row r="18" spans="2:18" x14ac:dyDescent="0.35">
      <c r="B18" s="6"/>
      <c r="C18" s="7"/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6"/>
      <c r="Q18" s="16"/>
    </row>
    <row r="19" spans="2:18" x14ac:dyDescent="0.35">
      <c r="B19" s="6" t="s">
        <v>25</v>
      </c>
      <c r="C19" s="7"/>
      <c r="D19" s="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6"/>
      <c r="Q19" s="16"/>
    </row>
    <row r="20" spans="2:18" x14ac:dyDescent="0.35">
      <c r="B20" s="9" t="s">
        <v>26</v>
      </c>
      <c r="C20" s="7">
        <v>268.08</v>
      </c>
      <c r="D20" s="7">
        <v>260.27999999999997</v>
      </c>
      <c r="E20" s="12">
        <v>-5077.33</v>
      </c>
      <c r="F20" s="12">
        <v>414.3</v>
      </c>
      <c r="G20" s="12">
        <v>467.03</v>
      </c>
      <c r="H20" s="12">
        <v>319.70999999999998</v>
      </c>
      <c r="I20" s="12">
        <v>607.38</v>
      </c>
      <c r="J20" s="12">
        <v>488.87</v>
      </c>
      <c r="K20" s="12">
        <v>614.30999999999995</v>
      </c>
      <c r="L20" s="12">
        <v>332.62</v>
      </c>
      <c r="M20" s="12">
        <v>460.79</v>
      </c>
      <c r="N20" s="12">
        <v>460.07</v>
      </c>
      <c r="O20" s="12">
        <f t="shared" si="1"/>
        <v>-383.8900000000005</v>
      </c>
      <c r="P20" s="16">
        <v>500</v>
      </c>
      <c r="Q20" s="16">
        <f>P20</f>
        <v>500</v>
      </c>
      <c r="R20" t="s">
        <v>63</v>
      </c>
    </row>
    <row r="21" spans="2:18" x14ac:dyDescent="0.35">
      <c r="B21" s="9" t="s">
        <v>27</v>
      </c>
      <c r="C21" s="7"/>
      <c r="D21" s="7"/>
      <c r="E21" s="12"/>
      <c r="F21" s="12"/>
      <c r="G21" s="12">
        <v>614.28</v>
      </c>
      <c r="H21" s="12"/>
      <c r="I21" s="12"/>
      <c r="J21" s="12"/>
      <c r="K21" s="12"/>
      <c r="L21" s="12"/>
      <c r="M21" s="12"/>
      <c r="N21" s="12"/>
      <c r="O21" s="12">
        <f t="shared" si="1"/>
        <v>614.28</v>
      </c>
      <c r="P21" s="16"/>
      <c r="Q21" s="16"/>
      <c r="R21" t="s">
        <v>61</v>
      </c>
    </row>
    <row r="22" spans="2:18" x14ac:dyDescent="0.35">
      <c r="B22" s="9" t="s">
        <v>28</v>
      </c>
      <c r="C22" s="8"/>
      <c r="D22" s="8"/>
      <c r="E22" s="13">
        <v>1199.97</v>
      </c>
      <c r="F22" s="13"/>
      <c r="G22" s="13"/>
      <c r="H22" s="13"/>
      <c r="I22" s="13"/>
      <c r="J22" s="13"/>
      <c r="K22" s="13"/>
      <c r="L22" s="13"/>
      <c r="M22" s="13"/>
      <c r="N22" s="13"/>
      <c r="O22" s="13">
        <f t="shared" si="1"/>
        <v>1199.97</v>
      </c>
      <c r="P22" s="17">
        <f>O22</f>
        <v>1199.97</v>
      </c>
      <c r="Q22" s="17"/>
      <c r="R22" t="s">
        <v>61</v>
      </c>
    </row>
    <row r="23" spans="2:18" x14ac:dyDescent="0.35">
      <c r="B23" s="6" t="s">
        <v>29</v>
      </c>
      <c r="C23" s="7">
        <f>SUM(C20:C22)</f>
        <v>268.08</v>
      </c>
      <c r="D23" s="7">
        <f t="shared" ref="D23:N23" si="2">SUM(D20:D22)</f>
        <v>260.27999999999997</v>
      </c>
      <c r="E23" s="12">
        <f t="shared" si="2"/>
        <v>-3877.3599999999997</v>
      </c>
      <c r="F23" s="12">
        <f t="shared" si="2"/>
        <v>414.3</v>
      </c>
      <c r="G23" s="12">
        <f t="shared" si="2"/>
        <v>1081.31</v>
      </c>
      <c r="H23" s="12">
        <f t="shared" si="2"/>
        <v>319.70999999999998</v>
      </c>
      <c r="I23" s="12">
        <f t="shared" si="2"/>
        <v>607.38</v>
      </c>
      <c r="J23" s="12">
        <f t="shared" si="2"/>
        <v>488.87</v>
      </c>
      <c r="K23" s="12">
        <f t="shared" si="2"/>
        <v>614.30999999999995</v>
      </c>
      <c r="L23" s="12">
        <f t="shared" si="2"/>
        <v>332.62</v>
      </c>
      <c r="M23" s="12">
        <f t="shared" si="2"/>
        <v>460.79</v>
      </c>
      <c r="N23" s="12">
        <f t="shared" si="2"/>
        <v>460.07</v>
      </c>
      <c r="O23" s="11">
        <f>SUM(O20:O22)</f>
        <v>1430.3599999999994</v>
      </c>
      <c r="P23" s="16">
        <f>SUM(P20:P22)</f>
        <v>1699.97</v>
      </c>
      <c r="Q23" s="16">
        <f>SUM(Q20:Q22)</f>
        <v>500</v>
      </c>
    </row>
    <row r="24" spans="2:18" x14ac:dyDescent="0.35">
      <c r="B24" s="6"/>
      <c r="C24" s="7"/>
      <c r="D24" s="7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6"/>
      <c r="Q24" s="16"/>
    </row>
    <row r="25" spans="2:18" x14ac:dyDescent="0.35">
      <c r="B25" s="6" t="s">
        <v>30</v>
      </c>
      <c r="C25" s="7"/>
      <c r="D25" s="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6"/>
      <c r="Q25" s="16"/>
    </row>
    <row r="26" spans="2:18" x14ac:dyDescent="0.35">
      <c r="B26" s="9" t="s">
        <v>31</v>
      </c>
      <c r="C26" s="7"/>
      <c r="D26" s="7"/>
      <c r="E26" s="12">
        <v>95</v>
      </c>
      <c r="F26" s="12">
        <v>200</v>
      </c>
      <c r="G26" s="12"/>
      <c r="H26" s="12"/>
      <c r="I26" s="12">
        <v>475</v>
      </c>
      <c r="J26" s="12">
        <v>349</v>
      </c>
      <c r="K26" s="12">
        <v>380</v>
      </c>
      <c r="L26" s="12"/>
      <c r="M26" s="12">
        <v>112.34</v>
      </c>
      <c r="N26" s="12">
        <v>388.45</v>
      </c>
      <c r="O26" s="12">
        <f t="shared" si="1"/>
        <v>1999.79</v>
      </c>
      <c r="P26" s="16">
        <f>O26</f>
        <v>1999.79</v>
      </c>
      <c r="Q26" s="16">
        <f>P26</f>
        <v>1999.79</v>
      </c>
    </row>
    <row r="27" spans="2:18" x14ac:dyDescent="0.35">
      <c r="B27" s="9" t="s">
        <v>32</v>
      </c>
      <c r="C27" s="8">
        <v>1600</v>
      </c>
      <c r="D27" s="8"/>
      <c r="E27" s="13"/>
      <c r="F27" s="13"/>
      <c r="G27" s="13"/>
      <c r="H27" s="13">
        <v>11050</v>
      </c>
      <c r="I27" s="13">
        <v>500</v>
      </c>
      <c r="J27" s="13">
        <v>500</v>
      </c>
      <c r="K27" s="13">
        <v>1000</v>
      </c>
      <c r="L27" s="13">
        <v>1440</v>
      </c>
      <c r="M27" s="13">
        <v>1000</v>
      </c>
      <c r="N27" s="13">
        <v>500</v>
      </c>
      <c r="O27" s="13">
        <f t="shared" si="1"/>
        <v>17590</v>
      </c>
      <c r="P27" s="17">
        <f>500*8</f>
        <v>4000</v>
      </c>
      <c r="Q27" s="17">
        <f>P27</f>
        <v>4000</v>
      </c>
      <c r="R27" t="s">
        <v>62</v>
      </c>
    </row>
    <row r="28" spans="2:18" x14ac:dyDescent="0.35">
      <c r="B28" s="6" t="s">
        <v>33</v>
      </c>
      <c r="C28" s="7">
        <f>SUM(C26:C27)</f>
        <v>1600</v>
      </c>
      <c r="D28" s="7">
        <f t="shared" ref="D28:N28" si="3">SUM(D26:D27)</f>
        <v>0</v>
      </c>
      <c r="E28" s="12">
        <f t="shared" si="3"/>
        <v>95</v>
      </c>
      <c r="F28" s="12">
        <f t="shared" si="3"/>
        <v>200</v>
      </c>
      <c r="G28" s="12">
        <f t="shared" si="3"/>
        <v>0</v>
      </c>
      <c r="H28" s="12">
        <f t="shared" si="3"/>
        <v>11050</v>
      </c>
      <c r="I28" s="12">
        <f t="shared" si="3"/>
        <v>975</v>
      </c>
      <c r="J28" s="12">
        <f t="shared" si="3"/>
        <v>849</v>
      </c>
      <c r="K28" s="12">
        <f t="shared" si="3"/>
        <v>1380</v>
      </c>
      <c r="L28" s="12">
        <f t="shared" si="3"/>
        <v>1440</v>
      </c>
      <c r="M28" s="12">
        <f t="shared" si="3"/>
        <v>1112.3399999999999</v>
      </c>
      <c r="N28" s="12">
        <f t="shared" si="3"/>
        <v>888.45</v>
      </c>
      <c r="O28" s="11">
        <f t="shared" si="1"/>
        <v>19589.79</v>
      </c>
      <c r="P28" s="16">
        <f>SUM(P26:P27)</f>
        <v>5999.79</v>
      </c>
      <c r="Q28" s="16">
        <f>SUM(Q26:Q27)</f>
        <v>5999.79</v>
      </c>
    </row>
    <row r="29" spans="2:18" x14ac:dyDescent="0.35">
      <c r="B29" s="6"/>
      <c r="C29" s="7"/>
      <c r="D29" s="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6"/>
      <c r="Q29" s="16"/>
    </row>
    <row r="30" spans="2:18" x14ac:dyDescent="0.35">
      <c r="B30" s="6" t="s">
        <v>34</v>
      </c>
      <c r="C30" s="7">
        <v>212.67</v>
      </c>
      <c r="D30" s="7">
        <v>491.04</v>
      </c>
      <c r="E30" s="12">
        <v>288.79000000000002</v>
      </c>
      <c r="F30" s="12">
        <v>73.12</v>
      </c>
      <c r="G30" s="12">
        <v>432.54</v>
      </c>
      <c r="H30" s="12">
        <v>-200.08</v>
      </c>
      <c r="I30" s="12">
        <v>119.58</v>
      </c>
      <c r="J30" s="12"/>
      <c r="K30" s="12">
        <v>359.41</v>
      </c>
      <c r="L30" s="12">
        <v>143.75</v>
      </c>
      <c r="M30" s="12">
        <v>71.91</v>
      </c>
      <c r="N30" s="12"/>
      <c r="O30" s="12">
        <f t="shared" si="1"/>
        <v>1992.73</v>
      </c>
      <c r="P30" s="16">
        <f>O30</f>
        <v>1992.73</v>
      </c>
      <c r="Q30" s="16">
        <f>P30</f>
        <v>1992.73</v>
      </c>
    </row>
    <row r="31" spans="2:18" x14ac:dyDescent="0.35">
      <c r="B31" s="6"/>
      <c r="C31" s="7"/>
      <c r="D31" s="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6"/>
      <c r="Q31" s="16"/>
    </row>
    <row r="32" spans="2:18" x14ac:dyDescent="0.35">
      <c r="B32" s="6" t="s">
        <v>35</v>
      </c>
      <c r="C32" s="7"/>
      <c r="D32" s="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6"/>
      <c r="Q32" s="16"/>
    </row>
    <row r="33" spans="2:18" x14ac:dyDescent="0.35">
      <c r="B33" s="9" t="s">
        <v>36</v>
      </c>
      <c r="C33" s="7">
        <v>966.89</v>
      </c>
      <c r="D33" s="7">
        <v>993.55</v>
      </c>
      <c r="E33" s="12">
        <v>956.53</v>
      </c>
      <c r="F33" s="12">
        <v>982.98</v>
      </c>
      <c r="G33" s="12">
        <v>977.5</v>
      </c>
      <c r="H33" s="12">
        <v>877.56</v>
      </c>
      <c r="I33" s="12">
        <v>965.57</v>
      </c>
      <c r="J33" s="12">
        <v>928.71</v>
      </c>
      <c r="K33" s="12">
        <v>953.79</v>
      </c>
      <c r="L33" s="12">
        <v>918.09</v>
      </c>
      <c r="M33" s="12">
        <v>943.7</v>
      </c>
      <c r="N33" s="12"/>
      <c r="O33" s="12">
        <f t="shared" si="1"/>
        <v>10464.870000000001</v>
      </c>
      <c r="P33" s="16"/>
      <c r="Q33" s="16"/>
      <c r="R33" t="s">
        <v>60</v>
      </c>
    </row>
    <row r="34" spans="2:18" x14ac:dyDescent="0.35">
      <c r="B34" s="9" t="s">
        <v>37</v>
      </c>
      <c r="C34" s="8">
        <v>152</v>
      </c>
      <c r="D34" s="8">
        <v>152</v>
      </c>
      <c r="E34" s="13">
        <v>152</v>
      </c>
      <c r="F34" s="13">
        <v>152</v>
      </c>
      <c r="G34" s="13">
        <v>152</v>
      </c>
      <c r="H34" s="13">
        <v>152</v>
      </c>
      <c r="I34" s="13">
        <v>152</v>
      </c>
      <c r="J34" s="13">
        <v>152</v>
      </c>
      <c r="K34" s="13">
        <v>304</v>
      </c>
      <c r="L34" s="13">
        <v>739.79</v>
      </c>
      <c r="M34" s="13">
        <v>672.54</v>
      </c>
      <c r="N34" s="13">
        <v>603.67999999999995</v>
      </c>
      <c r="O34" s="13">
        <f t="shared" si="1"/>
        <v>3536.0099999999998</v>
      </c>
      <c r="P34" s="17"/>
      <c r="Q34" s="17"/>
      <c r="R34" t="s">
        <v>60</v>
      </c>
    </row>
    <row r="35" spans="2:18" x14ac:dyDescent="0.35">
      <c r="B35" s="6" t="s">
        <v>38</v>
      </c>
      <c r="C35" s="7">
        <f>SUM(C33:C34)</f>
        <v>1118.8899999999999</v>
      </c>
      <c r="D35" s="7">
        <f t="shared" ref="D35:N35" si="4">SUM(D33:D34)</f>
        <v>1145.55</v>
      </c>
      <c r="E35" s="12">
        <f t="shared" si="4"/>
        <v>1108.53</v>
      </c>
      <c r="F35" s="12">
        <f t="shared" si="4"/>
        <v>1134.98</v>
      </c>
      <c r="G35" s="12">
        <f t="shared" si="4"/>
        <v>1129.5</v>
      </c>
      <c r="H35" s="12">
        <f t="shared" si="4"/>
        <v>1029.56</v>
      </c>
      <c r="I35" s="12">
        <f t="shared" si="4"/>
        <v>1117.5700000000002</v>
      </c>
      <c r="J35" s="12">
        <f t="shared" si="4"/>
        <v>1080.71</v>
      </c>
      <c r="K35" s="12">
        <f t="shared" si="4"/>
        <v>1257.79</v>
      </c>
      <c r="L35" s="12">
        <f t="shared" si="4"/>
        <v>1657.88</v>
      </c>
      <c r="M35" s="12">
        <f t="shared" si="4"/>
        <v>1616.24</v>
      </c>
      <c r="N35" s="12">
        <f t="shared" si="4"/>
        <v>603.67999999999995</v>
      </c>
      <c r="O35" s="11">
        <f t="shared" si="1"/>
        <v>14000.88</v>
      </c>
      <c r="P35" s="16"/>
      <c r="Q35" s="16"/>
      <c r="R35" t="s">
        <v>60</v>
      </c>
    </row>
    <row r="36" spans="2:18" x14ac:dyDescent="0.35">
      <c r="B36" s="6"/>
      <c r="C36" s="7"/>
      <c r="D36" s="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6"/>
      <c r="Q36" s="16"/>
    </row>
    <row r="37" spans="2:18" x14ac:dyDescent="0.35">
      <c r="B37" s="6" t="s">
        <v>39</v>
      </c>
      <c r="C37" s="7">
        <v>400</v>
      </c>
      <c r="D37" s="7">
        <v>16025</v>
      </c>
      <c r="E37" s="12">
        <v>1594</v>
      </c>
      <c r="F37" s="12">
        <v>400</v>
      </c>
      <c r="G37" s="12">
        <v>16025</v>
      </c>
      <c r="H37" s="12">
        <v>16025</v>
      </c>
      <c r="I37" s="12">
        <v>1440</v>
      </c>
      <c r="J37" s="12">
        <v>1576.09</v>
      </c>
      <c r="K37" s="12">
        <v>5993.82</v>
      </c>
      <c r="L37" s="12">
        <v>400</v>
      </c>
      <c r="M37" s="12">
        <v>400</v>
      </c>
      <c r="N37" s="12">
        <v>3018.5</v>
      </c>
      <c r="O37" s="11">
        <f t="shared" si="1"/>
        <v>63297.409999999996</v>
      </c>
      <c r="P37" s="16">
        <v>1000</v>
      </c>
      <c r="Q37" s="16">
        <f>P37</f>
        <v>1000</v>
      </c>
    </row>
    <row r="38" spans="2:18" x14ac:dyDescent="0.35">
      <c r="B38" s="6" t="s">
        <v>40</v>
      </c>
      <c r="C38" s="7"/>
      <c r="D38" s="7"/>
      <c r="E38" s="12">
        <v>295</v>
      </c>
      <c r="F38" s="12">
        <v>153.36000000000001</v>
      </c>
      <c r="G38" s="12">
        <v>335</v>
      </c>
      <c r="H38" s="12"/>
      <c r="I38" s="12"/>
      <c r="J38" s="12"/>
      <c r="K38" s="12">
        <v>200</v>
      </c>
      <c r="L38" s="12"/>
      <c r="M38" s="12">
        <v>277</v>
      </c>
      <c r="N38" s="12">
        <v>470</v>
      </c>
      <c r="O38" s="12">
        <f t="shared" si="1"/>
        <v>1730.3600000000001</v>
      </c>
      <c r="P38" s="16">
        <f>O38</f>
        <v>1730.3600000000001</v>
      </c>
      <c r="Q38" s="16">
        <f>P38</f>
        <v>1730.3600000000001</v>
      </c>
    </row>
    <row r="39" spans="2:18" x14ac:dyDescent="0.35">
      <c r="B39" s="6" t="s">
        <v>41</v>
      </c>
      <c r="C39" s="7"/>
      <c r="D39" s="7"/>
      <c r="E39" s="12">
        <v>8471.2000000000007</v>
      </c>
      <c r="F39" s="12"/>
      <c r="G39" s="12"/>
      <c r="H39" s="12"/>
      <c r="I39" s="12"/>
      <c r="J39" s="12"/>
      <c r="K39" s="12"/>
      <c r="L39" s="12"/>
      <c r="M39" s="12"/>
      <c r="N39" s="12"/>
      <c r="O39" s="12">
        <f t="shared" si="1"/>
        <v>8471.2000000000007</v>
      </c>
      <c r="P39" s="16">
        <f>O39</f>
        <v>8471.2000000000007</v>
      </c>
      <c r="Q39" s="16">
        <f>P39</f>
        <v>8471.2000000000007</v>
      </c>
    </row>
    <row r="40" spans="2:18" x14ac:dyDescent="0.35">
      <c r="B40" s="6"/>
      <c r="C40" s="7"/>
      <c r="D40" s="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6"/>
      <c r="Q40" s="16"/>
    </row>
    <row r="41" spans="2:18" x14ac:dyDescent="0.35">
      <c r="B41" s="6" t="s">
        <v>42</v>
      </c>
      <c r="C41" s="7"/>
      <c r="D41" s="7"/>
      <c r="E41" s="12">
        <v>601</v>
      </c>
      <c r="F41" s="12"/>
      <c r="G41" s="12"/>
      <c r="H41" s="12"/>
      <c r="I41" s="12"/>
      <c r="J41" s="12"/>
      <c r="K41" s="12"/>
      <c r="L41" s="12"/>
      <c r="M41" s="12"/>
      <c r="N41" s="12"/>
      <c r="O41" s="12">
        <f t="shared" si="1"/>
        <v>601</v>
      </c>
      <c r="P41" s="16">
        <f>O41</f>
        <v>601</v>
      </c>
      <c r="Q41" s="16">
        <f>P41</f>
        <v>601</v>
      </c>
    </row>
    <row r="42" spans="2:18" x14ac:dyDescent="0.35">
      <c r="B42" s="9" t="s">
        <v>43</v>
      </c>
      <c r="C42" s="7">
        <v>169.95</v>
      </c>
      <c r="D42" s="7">
        <v>179.95</v>
      </c>
      <c r="E42" s="12">
        <v>69.95</v>
      </c>
      <c r="F42" s="12">
        <v>476.95</v>
      </c>
      <c r="G42" s="12">
        <v>511.95</v>
      </c>
      <c r="H42" s="12">
        <v>248.95</v>
      </c>
      <c r="I42" s="12">
        <v>157.94999999999999</v>
      </c>
      <c r="J42" s="12">
        <v>137.94999999999999</v>
      </c>
      <c r="K42" s="12">
        <v>137.94999999999999</v>
      </c>
      <c r="L42" s="12">
        <v>137.94999999999999</v>
      </c>
      <c r="M42" s="12">
        <v>137.94999999999999</v>
      </c>
      <c r="N42" s="12">
        <v>147.94999999999999</v>
      </c>
      <c r="O42" s="11">
        <f t="shared" si="1"/>
        <v>2515.3999999999996</v>
      </c>
      <c r="P42" s="16">
        <f>O42</f>
        <v>2515.3999999999996</v>
      </c>
      <c r="Q42" s="16">
        <f>P42</f>
        <v>2515.3999999999996</v>
      </c>
    </row>
    <row r="43" spans="2:18" x14ac:dyDescent="0.35">
      <c r="B43" s="9" t="s">
        <v>44</v>
      </c>
      <c r="C43" s="7">
        <v>288.52999999999997</v>
      </c>
      <c r="D43" s="7">
        <v>288.81</v>
      </c>
      <c r="E43" s="12">
        <v>288.52999999999997</v>
      </c>
      <c r="F43" s="12">
        <v>297.52999999999997</v>
      </c>
      <c r="G43" s="12">
        <v>267.2</v>
      </c>
      <c r="H43" s="12">
        <v>267.2</v>
      </c>
      <c r="I43" s="12">
        <v>353.05</v>
      </c>
      <c r="J43" s="12">
        <v>328.22</v>
      </c>
      <c r="K43" s="12">
        <v>345.93</v>
      </c>
      <c r="L43" s="12">
        <v>328.22</v>
      </c>
      <c r="M43" s="12">
        <v>328.52</v>
      </c>
      <c r="N43" s="12">
        <v>328.8</v>
      </c>
      <c r="O43" s="11">
        <f t="shared" si="1"/>
        <v>3710.5399999999995</v>
      </c>
      <c r="P43" s="16"/>
      <c r="Q43" s="16"/>
      <c r="R43" t="s">
        <v>61</v>
      </c>
    </row>
    <row r="44" spans="2:18" x14ac:dyDescent="0.35">
      <c r="B44" s="9" t="s">
        <v>45</v>
      </c>
      <c r="C44" s="7">
        <v>178.41</v>
      </c>
      <c r="D44" s="7">
        <v>366.81</v>
      </c>
      <c r="E44" s="7">
        <v>178.41</v>
      </c>
      <c r="F44" s="7">
        <v>223.01</v>
      </c>
      <c r="G44" s="7">
        <v>223.01</v>
      </c>
      <c r="H44" s="7">
        <v>223.01</v>
      </c>
      <c r="I44" s="7">
        <v>223.01</v>
      </c>
      <c r="J44" s="7">
        <v>223.01</v>
      </c>
      <c r="K44" s="7">
        <v>223.01</v>
      </c>
      <c r="L44" s="7">
        <v>223.01</v>
      </c>
      <c r="M44" s="7">
        <v>223.01</v>
      </c>
      <c r="N44" s="7">
        <v>223.01</v>
      </c>
      <c r="O44" s="7">
        <f t="shared" si="1"/>
        <v>2730.7200000000003</v>
      </c>
      <c r="P44" s="16">
        <f>O44</f>
        <v>2730.7200000000003</v>
      </c>
      <c r="Q44" s="16">
        <f>P44</f>
        <v>2730.7200000000003</v>
      </c>
    </row>
    <row r="45" spans="2:18" x14ac:dyDescent="0.35">
      <c r="B45" s="9" t="s">
        <v>46</v>
      </c>
      <c r="C45" s="8">
        <v>1390.36</v>
      </c>
      <c r="D45" s="8">
        <v>1415.48</v>
      </c>
      <c r="E45" s="8">
        <v>1214.52</v>
      </c>
      <c r="F45" s="8">
        <v>1596.56</v>
      </c>
      <c r="G45" s="8">
        <v>828.06</v>
      </c>
      <c r="H45" s="8">
        <v>1226.3900000000001</v>
      </c>
      <c r="I45" s="8">
        <v>756.08</v>
      </c>
      <c r="J45" s="8">
        <v>555.12</v>
      </c>
      <c r="K45" s="8">
        <v>417.65</v>
      </c>
      <c r="L45" s="8">
        <v>532.77</v>
      </c>
      <c r="M45" s="8">
        <v>579.20000000000005</v>
      </c>
      <c r="N45" s="8">
        <v>143.75</v>
      </c>
      <c r="O45" s="8">
        <f t="shared" si="1"/>
        <v>10655.940000000002</v>
      </c>
      <c r="P45" s="17">
        <f>O45</f>
        <v>10655.940000000002</v>
      </c>
      <c r="Q45" s="17">
        <f>P45</f>
        <v>10655.940000000002</v>
      </c>
    </row>
    <row r="46" spans="2:18" x14ac:dyDescent="0.35">
      <c r="B46" s="6" t="s">
        <v>47</v>
      </c>
      <c r="C46" s="7">
        <f>SUM(C41:C45)</f>
        <v>2027.25</v>
      </c>
      <c r="D46" s="7">
        <f t="shared" ref="D46:Q46" si="5">SUM(D41:D45)</f>
        <v>2251.0500000000002</v>
      </c>
      <c r="E46" s="7">
        <f t="shared" si="5"/>
        <v>2352.41</v>
      </c>
      <c r="F46" s="7">
        <f t="shared" si="5"/>
        <v>2594.0500000000002</v>
      </c>
      <c r="G46" s="7">
        <f t="shared" si="5"/>
        <v>1830.2199999999998</v>
      </c>
      <c r="H46" s="7">
        <f t="shared" si="5"/>
        <v>1965.5500000000002</v>
      </c>
      <c r="I46" s="7">
        <f t="shared" si="5"/>
        <v>1490.0900000000001</v>
      </c>
      <c r="J46" s="7">
        <f t="shared" si="5"/>
        <v>1244.3000000000002</v>
      </c>
      <c r="K46" s="7">
        <f t="shared" si="5"/>
        <v>1124.54</v>
      </c>
      <c r="L46" s="7">
        <f t="shared" si="5"/>
        <v>1221.95</v>
      </c>
      <c r="M46" s="7">
        <f t="shared" si="5"/>
        <v>1268.68</v>
      </c>
      <c r="N46" s="7">
        <f t="shared" si="5"/>
        <v>843.51</v>
      </c>
      <c r="O46" s="7">
        <f t="shared" si="5"/>
        <v>20213.600000000002</v>
      </c>
      <c r="P46" s="16">
        <f t="shared" si="5"/>
        <v>16503.060000000001</v>
      </c>
      <c r="Q46" s="16">
        <f t="shared" si="5"/>
        <v>16503.060000000001</v>
      </c>
    </row>
    <row r="47" spans="2:18" x14ac:dyDescent="0.35"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6"/>
      <c r="Q47" s="16"/>
    </row>
    <row r="48" spans="2:18" x14ac:dyDescent="0.35">
      <c r="B48" s="6" t="s">
        <v>48</v>
      </c>
      <c r="C48" s="7">
        <v>5</v>
      </c>
      <c r="D48" s="7">
        <v>5</v>
      </c>
      <c r="E48" s="7">
        <v>35</v>
      </c>
      <c r="F48" s="7">
        <v>5</v>
      </c>
      <c r="G48" s="7">
        <v>5</v>
      </c>
      <c r="H48" s="7">
        <v>30</v>
      </c>
      <c r="I48" s="7">
        <v>8.24</v>
      </c>
      <c r="J48" s="7">
        <v>105</v>
      </c>
      <c r="K48" s="7">
        <v>5</v>
      </c>
      <c r="L48" s="7">
        <v>5</v>
      </c>
      <c r="M48" s="7">
        <v>21</v>
      </c>
      <c r="N48" s="7"/>
      <c r="O48" s="7">
        <f t="shared" si="1"/>
        <v>229.24</v>
      </c>
      <c r="P48" s="16">
        <f>O48</f>
        <v>229.24</v>
      </c>
      <c r="Q48" s="16">
        <f>P48</f>
        <v>229.24</v>
      </c>
    </row>
    <row r="49" spans="2:18" x14ac:dyDescent="0.35">
      <c r="B49" s="6" t="s">
        <v>49</v>
      </c>
      <c r="C49" s="7">
        <v>24.7</v>
      </c>
      <c r="D49" s="7">
        <v>149.27000000000001</v>
      </c>
      <c r="E49" s="7">
        <v>298.57</v>
      </c>
      <c r="F49" s="7">
        <v>65</v>
      </c>
      <c r="G49" s="7">
        <v>60.69</v>
      </c>
      <c r="H49" s="7">
        <v>189.98</v>
      </c>
      <c r="I49" s="7">
        <v>134.55000000000001</v>
      </c>
      <c r="J49" s="7">
        <v>254.01</v>
      </c>
      <c r="K49" s="7">
        <v>374.25</v>
      </c>
      <c r="L49" s="7">
        <v>161.61000000000001</v>
      </c>
      <c r="M49" s="7">
        <v>83.73</v>
      </c>
      <c r="N49" s="7">
        <v>124.21</v>
      </c>
      <c r="O49" s="11">
        <f t="shared" si="1"/>
        <v>1920.5700000000002</v>
      </c>
      <c r="P49" s="16"/>
      <c r="Q49" s="16"/>
      <c r="R49" t="s">
        <v>61</v>
      </c>
    </row>
    <row r="50" spans="2:18" x14ac:dyDescent="0.35">
      <c r="B50" s="6" t="s">
        <v>50</v>
      </c>
      <c r="C50" s="7">
        <v>14.95</v>
      </c>
      <c r="D50" s="7">
        <v>14.95</v>
      </c>
      <c r="E50" s="7">
        <v>14.95</v>
      </c>
      <c r="F50" s="7">
        <v>14.95</v>
      </c>
      <c r="G50" s="7">
        <v>14.95</v>
      </c>
      <c r="H50" s="7">
        <v>14.95</v>
      </c>
      <c r="I50" s="7">
        <v>14.95</v>
      </c>
      <c r="J50" s="7">
        <v>14.95</v>
      </c>
      <c r="K50" s="7">
        <v>14.95</v>
      </c>
      <c r="L50" s="7">
        <v>14.95</v>
      </c>
      <c r="M50" s="7">
        <v>14.95</v>
      </c>
      <c r="N50" s="7"/>
      <c r="O50" s="12">
        <f t="shared" si="1"/>
        <v>164.45</v>
      </c>
      <c r="P50" s="16"/>
      <c r="Q50" s="16"/>
      <c r="R50" t="s">
        <v>61</v>
      </c>
    </row>
    <row r="51" spans="2:18" x14ac:dyDescent="0.35">
      <c r="B51" s="6" t="s">
        <v>51</v>
      </c>
      <c r="C51" s="7"/>
      <c r="D51" s="7"/>
      <c r="E51" s="7"/>
      <c r="F51" s="7"/>
      <c r="G51" s="7"/>
      <c r="H51" s="7"/>
      <c r="I51" s="7"/>
      <c r="J51" s="7">
        <v>389.11</v>
      </c>
      <c r="K51" s="7"/>
      <c r="L51" s="7"/>
      <c r="M51" s="7"/>
      <c r="N51" s="7"/>
      <c r="O51" s="12">
        <f t="shared" si="1"/>
        <v>389.11</v>
      </c>
      <c r="P51" s="16">
        <f>O51</f>
        <v>389.11</v>
      </c>
      <c r="Q51" s="16">
        <f>P51</f>
        <v>389.11</v>
      </c>
    </row>
    <row r="52" spans="2:18" x14ac:dyDescent="0.35">
      <c r="B52" s="6" t="s">
        <v>52</v>
      </c>
      <c r="C52" s="7">
        <v>128.68</v>
      </c>
      <c r="D52" s="7">
        <v>61.54</v>
      </c>
      <c r="E52" s="7">
        <v>562.94000000000005</v>
      </c>
      <c r="F52" s="7">
        <v>186.25</v>
      </c>
      <c r="G52" s="7">
        <v>352.01</v>
      </c>
      <c r="H52" s="7">
        <v>253.38</v>
      </c>
      <c r="I52" s="7">
        <v>144.79</v>
      </c>
      <c r="J52" s="7">
        <v>697.7</v>
      </c>
      <c r="K52" s="7">
        <v>361.96</v>
      </c>
      <c r="L52" s="7">
        <v>123.05</v>
      </c>
      <c r="M52" s="7">
        <v>129.44999999999999</v>
      </c>
      <c r="N52" s="7">
        <v>123.05</v>
      </c>
      <c r="O52" s="11">
        <f t="shared" si="1"/>
        <v>3124.8</v>
      </c>
      <c r="P52" s="16"/>
      <c r="Q52" s="16"/>
      <c r="R52" t="s">
        <v>61</v>
      </c>
    </row>
    <row r="53" spans="2:18" x14ac:dyDescent="0.35">
      <c r="B53" s="6" t="s">
        <v>53</v>
      </c>
      <c r="C53" s="7"/>
      <c r="D53" s="7">
        <v>330</v>
      </c>
      <c r="E53" s="7"/>
      <c r="F53" s="7"/>
      <c r="G53" s="7">
        <v>310</v>
      </c>
      <c r="H53" s="7"/>
      <c r="I53" s="7">
        <v>110</v>
      </c>
      <c r="J53" s="7"/>
      <c r="K53" s="7"/>
      <c r="L53" s="7"/>
      <c r="M53" s="7"/>
      <c r="N53" s="7"/>
      <c r="O53" s="11">
        <f t="shared" si="1"/>
        <v>750</v>
      </c>
      <c r="P53" s="16"/>
      <c r="Q53" s="16"/>
      <c r="R53" t="s">
        <v>61</v>
      </c>
    </row>
    <row r="54" spans="2:18" x14ac:dyDescent="0.35">
      <c r="B54" s="6" t="s">
        <v>54</v>
      </c>
      <c r="C54" s="7">
        <v>53.98</v>
      </c>
      <c r="D54" s="7"/>
      <c r="E54" s="7">
        <v>222.01</v>
      </c>
      <c r="F54" s="7">
        <v>73.739999999999995</v>
      </c>
      <c r="G54" s="7"/>
      <c r="H54" s="7">
        <v>126.3</v>
      </c>
      <c r="I54" s="7">
        <v>14.61</v>
      </c>
      <c r="J54" s="7">
        <v>50.78</v>
      </c>
      <c r="K54" s="7">
        <v>108.43</v>
      </c>
      <c r="L54" s="7">
        <v>62.17</v>
      </c>
      <c r="M54" s="7"/>
      <c r="N54" s="7"/>
      <c r="O54" s="11">
        <f t="shared" si="1"/>
        <v>712.0200000000001</v>
      </c>
      <c r="P54" s="16"/>
      <c r="Q54" s="16"/>
      <c r="R54" t="s">
        <v>61</v>
      </c>
    </row>
    <row r="55" spans="2:18" x14ac:dyDescent="0.3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7"/>
      <c r="Q55" s="17"/>
    </row>
    <row r="56" spans="2:18" s="4" customFormat="1" x14ac:dyDescent="0.35">
      <c r="B56" s="4" t="s">
        <v>55</v>
      </c>
      <c r="C56" s="5">
        <f>SUM(C48:C54,C46,C37:C39,C35,C30,C28,C23,C17)</f>
        <v>5854.2</v>
      </c>
      <c r="D56" s="5">
        <f t="shared" ref="D56:Q56" si="6">SUM(D48:D54,D46,D37:D39,D35,D30,D28,D23,D17)</f>
        <v>20733.68</v>
      </c>
      <c r="E56" s="5">
        <f t="shared" si="6"/>
        <v>11661.040000000005</v>
      </c>
      <c r="F56" s="5">
        <f t="shared" si="6"/>
        <v>5314.75</v>
      </c>
      <c r="G56" s="5">
        <f t="shared" si="6"/>
        <v>21576.22</v>
      </c>
      <c r="H56" s="5">
        <f t="shared" si="6"/>
        <v>30804.35</v>
      </c>
      <c r="I56" s="5">
        <f t="shared" si="6"/>
        <v>6176.76</v>
      </c>
      <c r="J56" s="5">
        <f t="shared" si="6"/>
        <v>6750.52</v>
      </c>
      <c r="K56" s="5">
        <f t="shared" si="6"/>
        <v>11794.46</v>
      </c>
      <c r="L56" s="5">
        <f t="shared" si="6"/>
        <v>5603.5300000000007</v>
      </c>
      <c r="M56" s="5">
        <f t="shared" si="6"/>
        <v>5456.09</v>
      </c>
      <c r="N56" s="5">
        <f t="shared" si="6"/>
        <v>6531.47</v>
      </c>
      <c r="O56" s="5">
        <f t="shared" si="6"/>
        <v>138257.06999999998</v>
      </c>
      <c r="P56" s="18">
        <f t="shared" si="6"/>
        <v>38256.01</v>
      </c>
      <c r="Q56" s="18">
        <f t="shared" si="6"/>
        <v>37056.04</v>
      </c>
    </row>
    <row r="57" spans="2:18" x14ac:dyDescent="0.3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7"/>
      <c r="Q57" s="17"/>
    </row>
    <row r="58" spans="2:18" s="4" customFormat="1" x14ac:dyDescent="0.35">
      <c r="B58" s="4" t="s">
        <v>56</v>
      </c>
      <c r="C58" s="5">
        <f>C14-C56</f>
        <v>2945.8</v>
      </c>
      <c r="D58" s="5">
        <f t="shared" ref="D58:Q58" si="7">D14-D56</f>
        <v>-11892.68</v>
      </c>
      <c r="E58" s="5">
        <f t="shared" si="7"/>
        <v>-2529.2500000000036</v>
      </c>
      <c r="F58" s="5">
        <f t="shared" si="7"/>
        <v>3676.25</v>
      </c>
      <c r="G58" s="5">
        <f t="shared" si="7"/>
        <v>-12736.220000000001</v>
      </c>
      <c r="H58" s="5">
        <f t="shared" si="7"/>
        <v>-18466.349999999999</v>
      </c>
      <c r="I58" s="5">
        <f t="shared" si="7"/>
        <v>3048.24</v>
      </c>
      <c r="J58" s="5">
        <f t="shared" si="7"/>
        <v>2174.4799999999996</v>
      </c>
      <c r="K58" s="5">
        <f t="shared" si="7"/>
        <v>-374.45999999999913</v>
      </c>
      <c r="L58" s="5">
        <f t="shared" si="7"/>
        <v>5816.4699999999993</v>
      </c>
      <c r="M58" s="5">
        <f t="shared" si="7"/>
        <v>5913.91</v>
      </c>
      <c r="N58" s="5">
        <f t="shared" si="7"/>
        <v>5263.53</v>
      </c>
      <c r="O58" s="5">
        <f t="shared" si="7"/>
        <v>-17160.27999999997</v>
      </c>
      <c r="P58" s="18">
        <f t="shared" si="7"/>
        <v>61981.99</v>
      </c>
      <c r="Q58" s="18">
        <f t="shared" si="7"/>
        <v>99878.959999999992</v>
      </c>
    </row>
    <row r="59" spans="2:18" x14ac:dyDescent="0.3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x14ac:dyDescent="0.35">
      <c r="Q60" s="20"/>
    </row>
  </sheetData>
  <pageMargins left="0.7" right="0.7" top="0.75" bottom="0.75" header="0.3" footer="0.3"/>
  <ignoredErrors>
    <ignoredError sqref="O11:Q19 O10:P10 O23:Q26 O20 Q20 O21 O22:P22 O28:Q28 O27 Q27" formula="1"/>
    <ignoredError sqref="Q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Walker</dc:creator>
  <cp:lastModifiedBy>William Walker</cp:lastModifiedBy>
  <dcterms:created xsi:type="dcterms:W3CDTF">2025-10-16T13:35:44Z</dcterms:created>
  <dcterms:modified xsi:type="dcterms:W3CDTF">2025-10-16T14:32:36Z</dcterms:modified>
</cp:coreProperties>
</file>